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135" windowHeight="11640" activeTab="0"/>
  </bookViews>
  <sheets>
    <sheet name="Rate Compare Sheet" sheetId="1" r:id="rId1"/>
  </sheets>
  <definedNames>
    <definedName name="_xlnm.Print_Area" localSheetId="0">'Rate Compare Sheet'!$B$1:$L$30</definedName>
  </definedNames>
  <calcPr fullCalcOnLoad="1"/>
</workbook>
</file>

<file path=xl/sharedStrings.xml><?xml version="1.0" encoding="utf-8"?>
<sst xmlns="http://schemas.openxmlformats.org/spreadsheetml/2006/main" count="20" uniqueCount="18">
  <si>
    <t>Bank Posted Rates</t>
  </si>
  <si>
    <t>Interest Savings</t>
  </si>
  <si>
    <t>Closed</t>
  </si>
  <si>
    <t>Open</t>
  </si>
  <si>
    <t>posted</t>
  </si>
  <si>
    <t>difference</t>
  </si>
  <si>
    <t>Balance</t>
  </si>
  <si>
    <t>Diifference</t>
  </si>
  <si>
    <t>Total Savings</t>
  </si>
  <si>
    <t xml:space="preserve">1 Year Term: </t>
  </si>
  <si>
    <t xml:space="preserve">3 Year Term: </t>
  </si>
  <si>
    <t xml:space="preserve">5 Year Term: </t>
  </si>
  <si>
    <t xml:space="preserve">7 Year Term: </t>
  </si>
  <si>
    <t xml:space="preserve">10 Year Term: </t>
  </si>
  <si>
    <t xml:space="preserve">6 Month Term: </t>
  </si>
  <si>
    <t>VERICO Rates</t>
  </si>
  <si>
    <t>verico</t>
  </si>
  <si>
    <t>Input Mortgage Amount Here: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</si>
</sst>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_(&quot;$&quot;* #,##0.0_);_(&quot;$&quot;* \(#,##0.0\);_(&quot;$&quot;* &quot;-&quot;??_);_(@_)"/>
    <numFmt numFmtId="175" formatCode="_(&quot;$&quot;* #,##0_);_(&quot;$&quot;* \(#,##0\);_(&quot;$&quot;* &quot;-&quot;??_);_(@_)"/>
    <numFmt numFmtId="176" formatCode="&quot;$&quot;#,##0.00"/>
    <numFmt numFmtId="177" formatCode="[$-1009]mmmm\ d\,\ yyyy"/>
    <numFmt numFmtId="178" formatCode="[$-F800]dddd\,\ mmmm\ dd\,\ yyyy"/>
  </numFmts>
  <fonts count="12">
    <font>
      <sz val="10"/>
      <name val="Arial"/>
      <family val="0"/>
    </font>
    <font>
      <sz val="10"/>
      <color indexed="9"/>
      <name val="Arial"/>
      <family val="0"/>
    </font>
    <font>
      <b/>
      <sz val="10"/>
      <color indexed="9"/>
      <name val="Arial"/>
      <family val="2"/>
    </font>
    <font>
      <b/>
      <sz val="10"/>
      <name val="Arial"/>
      <family val="2"/>
    </font>
    <font>
      <sz val="10"/>
      <color indexed="10"/>
      <name val="Arial"/>
      <family val="2"/>
    </font>
    <font>
      <u val="single"/>
      <sz val="10"/>
      <color indexed="12"/>
      <name val="Arial"/>
      <family val="0"/>
    </font>
    <font>
      <u val="single"/>
      <sz val="10"/>
      <color indexed="36"/>
      <name val="Arial"/>
      <family val="0"/>
    </font>
    <font>
      <sz val="7"/>
      <name val="Arial"/>
      <family val="2"/>
    </font>
    <font>
      <b/>
      <sz val="12"/>
      <color indexed="18"/>
      <name val="Arial"/>
      <family val="2"/>
    </font>
    <font>
      <b/>
      <sz val="14"/>
      <color indexed="18"/>
      <name val="Arial"/>
      <family val="2"/>
    </font>
    <font>
      <b/>
      <sz val="10"/>
      <color indexed="18"/>
      <name val="Arial"/>
      <family val="2"/>
    </font>
    <font>
      <sz val="10"/>
      <color indexed="18"/>
      <name val="Arial"/>
      <family val="0"/>
    </font>
  </fonts>
  <fills count="4">
    <fill>
      <patternFill/>
    </fill>
    <fill>
      <patternFill patternType="gray125"/>
    </fill>
    <fill>
      <patternFill patternType="solid">
        <fgColor indexed="8"/>
        <bgColor indexed="64"/>
      </patternFill>
    </fill>
    <fill>
      <patternFill patternType="solid">
        <fgColor indexed="18"/>
        <bgColor indexed="64"/>
      </patternFill>
    </fill>
  </fills>
  <borders count="1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indexed="18"/>
      </left>
      <right>
        <color indexed="63"/>
      </right>
      <top style="medium">
        <color indexed="18"/>
      </top>
      <bottom style="medium">
        <color indexed="18"/>
      </bottom>
    </border>
    <border>
      <left>
        <color indexed="63"/>
      </left>
      <right style="medium">
        <color indexed="18"/>
      </right>
      <top style="medium">
        <color indexed="18"/>
      </top>
      <bottom style="medium">
        <color indexed="18"/>
      </bottom>
    </border>
    <border>
      <left style="medium"/>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0" fillId="0" borderId="0" xfId="0" applyBorder="1" applyAlignment="1">
      <alignment/>
    </xf>
    <xf numFmtId="0" fontId="1" fillId="0" borderId="0" xfId="0" applyFont="1" applyBorder="1" applyAlignment="1">
      <alignment/>
    </xf>
    <xf numFmtId="0" fontId="1" fillId="0" borderId="0" xfId="21" applyNumberFormat="1" applyFont="1" applyBorder="1" applyAlignment="1">
      <alignment/>
    </xf>
    <xf numFmtId="0" fontId="1" fillId="0" borderId="0" xfId="0" applyNumberFormat="1" applyFont="1" applyBorder="1" applyAlignment="1">
      <alignment/>
    </xf>
    <xf numFmtId="0" fontId="4" fillId="0" borderId="0" xfId="0" applyFont="1" applyAlignment="1">
      <alignment/>
    </xf>
    <xf numFmtId="0" fontId="1" fillId="0" borderId="0" xfId="0" applyFont="1" applyAlignment="1">
      <alignment/>
    </xf>
    <xf numFmtId="175" fontId="1" fillId="0" borderId="0" xfId="17" applyNumberFormat="1" applyFont="1" applyAlignment="1">
      <alignment/>
    </xf>
    <xf numFmtId="170" fontId="1" fillId="0" borderId="0" xfId="17" applyFont="1" applyAlignment="1">
      <alignment/>
    </xf>
    <xf numFmtId="170" fontId="1" fillId="0" borderId="0" xfId="0" applyNumberFormat="1" applyFont="1" applyAlignment="1">
      <alignment/>
    </xf>
    <xf numFmtId="0" fontId="0" fillId="0" borderId="0" xfId="0" applyBorder="1" applyAlignment="1" applyProtection="1">
      <alignment/>
      <protection/>
    </xf>
    <xf numFmtId="0" fontId="0" fillId="0" borderId="0" xfId="0" applyFont="1" applyBorder="1" applyAlignment="1" applyProtection="1">
      <alignment horizontal="right"/>
      <protection/>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4" xfId="0" applyBorder="1" applyAlignment="1" applyProtection="1">
      <alignment/>
      <protection/>
    </xf>
    <xf numFmtId="0" fontId="4" fillId="0" borderId="5" xfId="0" applyFont="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10" fillId="0" borderId="0" xfId="0" applyFont="1" applyBorder="1" applyAlignment="1">
      <alignment horizontal="right"/>
    </xf>
    <xf numFmtId="10" fontId="11" fillId="0" borderId="9" xfId="21" applyNumberFormat="1" applyFont="1" applyBorder="1" applyAlignment="1" applyProtection="1">
      <alignment horizontal="center"/>
      <protection locked="0"/>
    </xf>
    <xf numFmtId="10" fontId="11" fillId="0" borderId="10" xfId="21" applyNumberFormat="1" applyFont="1" applyBorder="1" applyAlignment="1" applyProtection="1">
      <alignment horizontal="center"/>
      <protection locked="0"/>
    </xf>
    <xf numFmtId="170" fontId="11" fillId="0" borderId="9" xfId="17" applyFont="1" applyBorder="1" applyAlignment="1">
      <alignment horizontal="center"/>
    </xf>
    <xf numFmtId="170" fontId="11" fillId="0" borderId="10" xfId="17" applyFont="1" applyBorder="1" applyAlignment="1">
      <alignment horizontal="center"/>
    </xf>
    <xf numFmtId="0" fontId="2" fillId="2" borderId="0" xfId="20" applyFont="1" applyFill="1" applyBorder="1" applyAlignment="1">
      <alignment horizontal="center"/>
    </xf>
    <xf numFmtId="0" fontId="2" fillId="3" borderId="0" xfId="20" applyFont="1" applyFill="1" applyBorder="1" applyAlignment="1">
      <alignment horizontal="center"/>
    </xf>
    <xf numFmtId="0" fontId="2" fillId="3" borderId="0" xfId="0" applyFont="1" applyFill="1" applyBorder="1" applyAlignment="1">
      <alignment horizontal="center"/>
    </xf>
    <xf numFmtId="0" fontId="3" fillId="0" borderId="4" xfId="0" applyFont="1" applyBorder="1" applyAlignment="1" applyProtection="1">
      <alignment horizontal="left" indent="1"/>
      <protection/>
    </xf>
    <xf numFmtId="0" fontId="3" fillId="0" borderId="0" xfId="0" applyFont="1" applyBorder="1" applyAlignment="1" applyProtection="1">
      <alignment horizontal="left" indent="1"/>
      <protection/>
    </xf>
    <xf numFmtId="0" fontId="10" fillId="0" borderId="4" xfId="0" applyFont="1" applyBorder="1" applyAlignment="1" applyProtection="1">
      <alignment horizontal="right"/>
      <protection/>
    </xf>
    <xf numFmtId="0" fontId="10" fillId="0" borderId="0" xfId="0" applyFont="1" applyBorder="1" applyAlignment="1" applyProtection="1">
      <alignment horizontal="right"/>
      <protection/>
    </xf>
    <xf numFmtId="10" fontId="0" fillId="0" borderId="11" xfId="21" applyNumberFormat="1" applyBorder="1" applyAlignment="1" applyProtection="1">
      <alignment horizontal="center"/>
      <protection locked="0"/>
    </xf>
    <xf numFmtId="10" fontId="0" fillId="0" borderId="12" xfId="21" applyNumberFormat="1" applyBorder="1" applyAlignment="1" applyProtection="1">
      <alignment horizontal="center"/>
      <protection locked="0"/>
    </xf>
    <xf numFmtId="0" fontId="8" fillId="0" borderId="0" xfId="0" applyFont="1" applyFill="1" applyBorder="1" applyAlignment="1">
      <alignment horizontal="center"/>
    </xf>
    <xf numFmtId="0" fontId="0" fillId="0" borderId="4" xfId="0" applyBorder="1" applyAlignment="1" applyProtection="1">
      <alignment horizontal="center"/>
      <protection locked="0"/>
    </xf>
    <xf numFmtId="0" fontId="0" fillId="0" borderId="0" xfId="0" applyBorder="1" applyAlignment="1" applyProtection="1">
      <alignment horizontal="center"/>
      <protection locked="0"/>
    </xf>
    <xf numFmtId="0" fontId="9" fillId="0" borderId="4" xfId="0" applyFont="1" applyBorder="1" applyAlignment="1" applyProtection="1">
      <alignment horizontal="center"/>
      <protection locked="0"/>
    </xf>
    <xf numFmtId="0" fontId="9" fillId="0" borderId="0" xfId="0" applyFont="1" applyBorder="1" applyAlignment="1" applyProtection="1">
      <alignment horizontal="center"/>
      <protection locked="0"/>
    </xf>
    <xf numFmtId="175" fontId="3" fillId="0" borderId="0" xfId="17" applyNumberFormat="1" applyFont="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32B69"/>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verico.ca/" TargetMode="External" /><Relationship Id="rId3" Type="http://schemas.openxmlformats.org/officeDocument/2006/relationships/hyperlink" Target="http://www.verico.ca/"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21</xdr:row>
      <xdr:rowOff>57150</xdr:rowOff>
    </xdr:from>
    <xdr:to>
      <xdr:col>12</xdr:col>
      <xdr:colOff>152400</xdr:colOff>
      <xdr:row>25</xdr:row>
      <xdr:rowOff>76200</xdr:rowOff>
    </xdr:to>
    <xdr:sp>
      <xdr:nvSpPr>
        <xdr:cNvPr id="1" name="TextBox 3"/>
        <xdr:cNvSpPr txBox="1">
          <a:spLocks noChangeArrowheads="1"/>
        </xdr:cNvSpPr>
      </xdr:nvSpPr>
      <xdr:spPr>
        <a:xfrm>
          <a:off x="142875" y="3390900"/>
          <a:ext cx="5724525" cy="819150"/>
        </a:xfrm>
        <a:prstGeom prst="rect">
          <a:avLst/>
        </a:prstGeom>
        <a:noFill/>
        <a:ln w="22225" cmpd="sng">
          <a:noFill/>
        </a:ln>
      </xdr:spPr>
      <xdr:txBody>
        <a:bodyPr vertOverflow="clip" wrap="square"/>
        <a:p>
          <a:pPr algn="just">
            <a:defRPr/>
          </a:pPr>
          <a:r>
            <a:rPr lang="en-US" cap="none" sz="700" b="0" i="0" u="none" baseline="0">
              <a:latin typeface="Arial"/>
              <a:ea typeface="Arial"/>
              <a:cs typeface="Arial"/>
            </a:rPr>
            <a:t>VERICO broker rates represent the typical discounted rate available to borrowers with strong credit, qualifying income and assets, on conventional real property that meets lending value requirements. The Interest Savings calculation is the sum total of the difference in the mortgage payments and outstanding balance at maturity for the mortgage amount shown at the indicated Posted Rates versus  VERICO Rates. This data is for information purposes only and should not be relied upon without verification by contacting your VERICO Mortgage Consultant or the indicated financial institution. Rates are subject to change without notice, are compounded semi-annually and not in advance. In unusual circumstances lender or broker fees may apply.</a:t>
          </a:r>
        </a:p>
      </xdr:txBody>
    </xdr:sp>
    <xdr:clientData/>
  </xdr:twoCellAnchor>
  <xdr:twoCellAnchor editAs="oneCell">
    <xdr:from>
      <xdr:col>1</xdr:col>
      <xdr:colOff>28575</xdr:colOff>
      <xdr:row>1</xdr:row>
      <xdr:rowOff>9525</xdr:rowOff>
    </xdr:from>
    <xdr:to>
      <xdr:col>12</xdr:col>
      <xdr:colOff>238125</xdr:colOff>
      <xdr:row>5</xdr:row>
      <xdr:rowOff>152400</xdr:rowOff>
    </xdr:to>
    <xdr:pic>
      <xdr:nvPicPr>
        <xdr:cNvPr id="2" name="Picture 16">
          <a:hlinkClick r:id="rId3"/>
        </xdr:cNvPr>
        <xdr:cNvPicPr preferRelativeResize="1">
          <a:picLocks noChangeAspect="1"/>
        </xdr:cNvPicPr>
      </xdr:nvPicPr>
      <xdr:blipFill>
        <a:blip r:embed="rId1"/>
        <a:stretch>
          <a:fillRect/>
        </a:stretch>
      </xdr:blipFill>
      <xdr:spPr>
        <a:xfrm>
          <a:off x="114300" y="85725"/>
          <a:ext cx="583882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ico.ca/mc_rates.cfm" TargetMode="External" /><Relationship Id="rId2" Type="http://schemas.openxmlformats.org/officeDocument/2006/relationships/hyperlink" Target="https://www.cannex.com/canada/english/mort/mort02.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T27"/>
  <sheetViews>
    <sheetView showGridLines="0" showRowColHeaders="0" tabSelected="1" workbookViewId="0" topLeftCell="A1">
      <selection activeCell="J9" sqref="J9:K9"/>
    </sheetView>
  </sheetViews>
  <sheetFormatPr defaultColWidth="9.140625" defaultRowHeight="12.75"/>
  <cols>
    <col min="1" max="1" width="1.28515625" style="0" customWidth="1"/>
    <col min="6" max="6" width="2.8515625" style="0" customWidth="1"/>
    <col min="9" max="9" width="2.7109375" style="0" customWidth="1"/>
    <col min="10" max="10" width="11.140625" style="0" bestFit="1" customWidth="1"/>
    <col min="11" max="11" width="11.140625" style="0" customWidth="1"/>
    <col min="12" max="12" width="1.7109375" style="0" customWidth="1"/>
    <col min="13" max="13" width="3.7109375" style="0" customWidth="1"/>
    <col min="14" max="20" width="16.28125" style="0" customWidth="1"/>
    <col min="21" max="21" width="13.8515625" style="0" customWidth="1"/>
    <col min="22" max="22" width="14.57421875" style="0" customWidth="1"/>
  </cols>
  <sheetData>
    <row r="1" ht="6" customHeight="1" thickBot="1"/>
    <row r="2" spans="2:13" ht="12.75">
      <c r="B2" s="12"/>
      <c r="C2" s="13"/>
      <c r="D2" s="13"/>
      <c r="E2" s="13"/>
      <c r="F2" s="13"/>
      <c r="G2" s="13"/>
      <c r="H2" s="13"/>
      <c r="I2" s="13"/>
      <c r="J2" s="13"/>
      <c r="K2" s="13"/>
      <c r="L2" s="13"/>
      <c r="M2" s="14"/>
    </row>
    <row r="3" spans="2:13" ht="15.75">
      <c r="B3" s="15"/>
      <c r="C3" s="1"/>
      <c r="D3" s="1"/>
      <c r="E3" s="1"/>
      <c r="F3" s="1"/>
      <c r="G3" s="1"/>
      <c r="H3" s="1"/>
      <c r="I3" s="36"/>
      <c r="J3" s="36"/>
      <c r="K3" s="36"/>
      <c r="L3" s="36"/>
      <c r="M3" s="16"/>
    </row>
    <row r="4" spans="2:13" ht="12.75">
      <c r="B4" s="15"/>
      <c r="C4" s="1"/>
      <c r="D4" s="1"/>
      <c r="E4" s="1"/>
      <c r="F4" s="1"/>
      <c r="G4" s="1"/>
      <c r="H4" s="1"/>
      <c r="I4" s="1"/>
      <c r="J4" s="1"/>
      <c r="K4" s="1"/>
      <c r="L4" s="1"/>
      <c r="M4" s="16"/>
    </row>
    <row r="5" spans="2:27" ht="12.75">
      <c r="B5" s="15"/>
      <c r="C5" s="1"/>
      <c r="D5" s="1"/>
      <c r="E5" s="1"/>
      <c r="F5" s="1"/>
      <c r="G5" s="1"/>
      <c r="H5" s="1"/>
      <c r="I5" s="1"/>
      <c r="J5" s="1"/>
      <c r="K5" s="1"/>
      <c r="L5" s="1"/>
      <c r="M5" s="16"/>
      <c r="S5" s="6" t="s">
        <v>4</v>
      </c>
      <c r="T5" s="6" t="s">
        <v>16</v>
      </c>
      <c r="U5" s="6" t="s">
        <v>5</v>
      </c>
      <c r="V5" s="6"/>
      <c r="W5" s="6" t="s">
        <v>6</v>
      </c>
      <c r="X5" s="6" t="s">
        <v>6</v>
      </c>
      <c r="Z5" s="6" t="s">
        <v>7</v>
      </c>
      <c r="AA5" s="6" t="s">
        <v>8</v>
      </c>
    </row>
    <row r="6" spans="2:27" ht="12.75">
      <c r="B6" s="15"/>
      <c r="C6" s="1"/>
      <c r="D6" s="1"/>
      <c r="E6" s="1"/>
      <c r="F6" s="1"/>
      <c r="G6" s="1"/>
      <c r="H6" s="1"/>
      <c r="I6" s="1"/>
      <c r="J6" s="1"/>
      <c r="K6" s="1"/>
      <c r="L6" s="1"/>
      <c r="M6" s="16"/>
      <c r="S6" s="7">
        <f>PMT(F13,300,J9)*-1</f>
        <v>639.8066222289601</v>
      </c>
      <c r="T6" s="7">
        <f>PMT(I13,300,J9)*-1</f>
        <v>581.6049838843574</v>
      </c>
      <c r="U6" s="8">
        <f>(S6-T6)*12</f>
        <v>698.4196601352332</v>
      </c>
      <c r="V6" s="6"/>
      <c r="W6" s="8">
        <f>PV(F13,300-(12),S6)*-1</f>
        <v>98200.30462197009</v>
      </c>
      <c r="X6" s="8">
        <f>PV(I13,300-(12),T6)*-1</f>
        <v>97922.7434650016</v>
      </c>
      <c r="Z6" s="9">
        <f>+W6-X6</f>
        <v>277.56115696849884</v>
      </c>
      <c r="AA6" s="9">
        <f>+U6+Z6</f>
        <v>975.9808171037321</v>
      </c>
    </row>
    <row r="7" spans="2:28" ht="4.5" customHeight="1">
      <c r="B7" s="17"/>
      <c r="C7" s="10"/>
      <c r="D7" s="10"/>
      <c r="E7" s="10"/>
      <c r="F7" s="10"/>
      <c r="G7" s="10"/>
      <c r="H7" s="10"/>
      <c r="I7" s="10"/>
      <c r="J7" s="10"/>
      <c r="K7" s="10"/>
      <c r="L7" s="10"/>
      <c r="M7" s="18"/>
      <c r="N7" s="5"/>
      <c r="O7" s="5"/>
      <c r="P7" s="5"/>
      <c r="Q7" s="5"/>
      <c r="R7" s="5"/>
      <c r="S7" s="7">
        <f>PMT(F14,300,J9)*-1</f>
        <v>639.8066222289601</v>
      </c>
      <c r="T7" s="7">
        <f>PMT(I14,300,J9)*-1</f>
        <v>581.6049838843574</v>
      </c>
      <c r="U7" s="8">
        <f>(S7-T7)*36</f>
        <v>2095.2589804056997</v>
      </c>
      <c r="V7" s="6"/>
      <c r="W7" s="8">
        <f>PV(F14,300-(36),S7)*-1</f>
        <v>94265.4347935387</v>
      </c>
      <c r="X7" s="8">
        <f>PV(I14,300-(36),T7)*-1</f>
        <v>93447.42327878968</v>
      </c>
      <c r="Z7" s="9">
        <f>+W7-X7</f>
        <v>818.0115147490287</v>
      </c>
      <c r="AA7" s="9">
        <f>+U7+Z7</f>
        <v>2913.2704951547285</v>
      </c>
      <c r="AB7" s="5"/>
    </row>
    <row r="8" spans="2:28" ht="12.75">
      <c r="B8" s="17"/>
      <c r="C8" s="10"/>
      <c r="D8" s="10"/>
      <c r="E8" s="10"/>
      <c r="F8" s="10"/>
      <c r="G8" s="10"/>
      <c r="H8" s="10"/>
      <c r="I8" s="10"/>
      <c r="J8" s="10"/>
      <c r="K8" s="10"/>
      <c r="L8" s="10"/>
      <c r="M8" s="18"/>
      <c r="N8" s="5"/>
      <c r="O8" s="5"/>
      <c r="P8" s="5"/>
      <c r="Q8" s="5"/>
      <c r="R8" s="5"/>
      <c r="S8" s="7">
        <f>PMT(F15,300,J9)*-1</f>
        <v>639.8066222289601</v>
      </c>
      <c r="T8" s="7">
        <f>PMT(I15,300,J9)*-1</f>
        <v>581.6049838843574</v>
      </c>
      <c r="U8" s="8">
        <f>(S8-T8)*60</f>
        <v>3492.098300676166</v>
      </c>
      <c r="V8" s="6"/>
      <c r="W8" s="8">
        <f>PV(F15,300-(60),S8)*-1</f>
        <v>89836.70413753051</v>
      </c>
      <c r="X8" s="8">
        <f>PV(I15,300-(60),T8)*-1</f>
        <v>88507.50716952638</v>
      </c>
      <c r="Z8" s="9">
        <f>+W8-X8</f>
        <v>1329.1969680041366</v>
      </c>
      <c r="AA8" s="9">
        <f>+U8+Z8</f>
        <v>4821.295268680303</v>
      </c>
      <c r="AB8" s="5"/>
    </row>
    <row r="9" spans="2:28" ht="12.75">
      <c r="B9" s="17"/>
      <c r="C9" s="10"/>
      <c r="D9" s="10"/>
      <c r="E9" s="10"/>
      <c r="F9" s="10"/>
      <c r="G9" s="10"/>
      <c r="H9" s="11"/>
      <c r="I9" s="22" t="s">
        <v>17</v>
      </c>
      <c r="J9" s="41">
        <v>100000</v>
      </c>
      <c r="K9" s="41"/>
      <c r="L9" s="10"/>
      <c r="M9" s="18"/>
      <c r="N9" s="5"/>
      <c r="O9" s="5"/>
      <c r="P9" s="5"/>
      <c r="Q9" s="5"/>
      <c r="R9" s="5"/>
      <c r="S9" s="7">
        <f>PMT(F16,300,J9)*-1</f>
        <v>639.8066222289601</v>
      </c>
      <c r="T9" s="7">
        <f>PMT(I16,300,J9)*-1</f>
        <v>581.6049838843574</v>
      </c>
      <c r="U9" s="8">
        <f>(S9-T9)*84</f>
        <v>4888.937620946633</v>
      </c>
      <c r="V9" s="6"/>
      <c r="W9" s="8">
        <f>PV(F16,300-(84),S9)*-1</f>
        <v>84852.1287694336</v>
      </c>
      <c r="X9" s="8">
        <f>PV(I16,300-(84),T9)*-1</f>
        <v>83054.76409166973</v>
      </c>
      <c r="Z9" s="9">
        <f>+W9-X9</f>
        <v>1797.3646777638787</v>
      </c>
      <c r="AA9" s="9">
        <f>+U9+Z9</f>
        <v>6686.302298710511</v>
      </c>
      <c r="AB9" s="5"/>
    </row>
    <row r="10" spans="2:28" ht="12.75">
      <c r="B10" s="17"/>
      <c r="C10" s="10"/>
      <c r="D10" s="10"/>
      <c r="E10" s="10"/>
      <c r="F10" s="10"/>
      <c r="G10" s="10"/>
      <c r="H10" s="10"/>
      <c r="I10" s="10"/>
      <c r="J10" s="10"/>
      <c r="K10" s="10"/>
      <c r="L10" s="10"/>
      <c r="M10" s="18"/>
      <c r="N10" s="6"/>
      <c r="O10" s="6"/>
      <c r="P10" s="6"/>
      <c r="Q10" s="6"/>
      <c r="R10" s="6"/>
      <c r="S10" s="7">
        <f>PMT(F17,300,J9)*-1</f>
        <v>639.8066222289601</v>
      </c>
      <c r="T10" s="7">
        <f>PMT(I17,300,J9)*-1</f>
        <v>581.6049838843574</v>
      </c>
      <c r="U10" s="8">
        <f>(S10-T10)*120</f>
        <v>6984.196601352332</v>
      </c>
      <c r="V10" s="6"/>
      <c r="W10" s="8">
        <f>PV(F17,300-(120),S10)*-1</f>
        <v>76178.08437598663</v>
      </c>
      <c r="X10" s="8">
        <f>PV(I17,300-(120),T10)*-1</f>
        <v>73796.14473748016</v>
      </c>
      <c r="Z10" s="9">
        <f>+W10-X10</f>
        <v>2381.939638506461</v>
      </c>
      <c r="AA10" s="9">
        <f>+U10+Z10</f>
        <v>9366.136239858793</v>
      </c>
      <c r="AB10" s="5"/>
    </row>
    <row r="11" spans="2:46" ht="12.75">
      <c r="B11" s="15"/>
      <c r="C11" s="1"/>
      <c r="D11" s="27" t="s">
        <v>0</v>
      </c>
      <c r="E11" s="27"/>
      <c r="F11" s="1"/>
      <c r="G11" s="28" t="s">
        <v>15</v>
      </c>
      <c r="H11" s="28"/>
      <c r="I11" s="1"/>
      <c r="J11" s="29" t="s">
        <v>1</v>
      </c>
      <c r="K11" s="29"/>
      <c r="L11" s="1"/>
      <c r="M11" s="18"/>
      <c r="N11" s="6"/>
      <c r="O11" s="6"/>
      <c r="P11" s="6"/>
      <c r="Q11" s="6"/>
      <c r="R11" s="6"/>
      <c r="S11" s="7"/>
      <c r="T11" s="7"/>
      <c r="U11" s="6"/>
      <c r="V11" s="6"/>
      <c r="W11" s="8"/>
      <c r="X11" s="8"/>
      <c r="Z11" s="9"/>
      <c r="AA11" s="9"/>
      <c r="AB11" s="6"/>
      <c r="AC11" s="6"/>
      <c r="AD11" s="6"/>
      <c r="AE11" s="6"/>
      <c r="AF11" s="6"/>
      <c r="AG11" s="6"/>
      <c r="AH11" s="6"/>
      <c r="AI11" s="6"/>
      <c r="AJ11" s="6"/>
      <c r="AK11" s="6"/>
      <c r="AL11" s="6"/>
      <c r="AM11" s="6"/>
      <c r="AN11" s="6"/>
      <c r="AO11" s="6"/>
      <c r="AP11" s="6"/>
      <c r="AQ11" s="6"/>
      <c r="AR11" s="6"/>
      <c r="AS11" s="6"/>
      <c r="AT11" s="6"/>
    </row>
    <row r="12" spans="2:46" ht="13.5" thickBot="1">
      <c r="B12" s="30" t="s">
        <v>2</v>
      </c>
      <c r="C12" s="31"/>
      <c r="D12" s="1"/>
      <c r="E12" s="1"/>
      <c r="F12" s="1"/>
      <c r="G12" s="1"/>
      <c r="H12" s="1"/>
      <c r="I12" s="1"/>
      <c r="L12" s="1"/>
      <c r="M12" s="18"/>
      <c r="S12" s="7"/>
      <c r="T12" s="7"/>
      <c r="U12" s="6"/>
      <c r="V12" s="6"/>
      <c r="W12" s="8"/>
      <c r="X12" s="8"/>
      <c r="Z12" s="9"/>
      <c r="AA12" s="9"/>
      <c r="AB12" s="6"/>
      <c r="AC12" s="6"/>
      <c r="AD12" s="6"/>
      <c r="AE12" s="6"/>
      <c r="AF12" s="6"/>
      <c r="AG12" s="6"/>
      <c r="AH12" s="6"/>
      <c r="AI12" s="6"/>
      <c r="AJ12" s="6"/>
      <c r="AK12" s="6"/>
      <c r="AL12" s="6"/>
      <c r="AM12" s="6"/>
      <c r="AN12" s="6"/>
      <c r="AO12" s="6"/>
      <c r="AP12" s="6"/>
      <c r="AQ12" s="6"/>
      <c r="AR12" s="6"/>
      <c r="AS12" s="6"/>
      <c r="AT12" s="6"/>
    </row>
    <row r="13" spans="2:46" ht="13.5" thickBot="1">
      <c r="B13" s="32" t="s">
        <v>9</v>
      </c>
      <c r="C13" s="33"/>
      <c r="D13" s="34">
        <v>0.06</v>
      </c>
      <c r="E13" s="35"/>
      <c r="F13" s="3">
        <f>((D13/2)+1)^(0.166666666)-1</f>
        <v>0.004938622011393834</v>
      </c>
      <c r="G13" s="23">
        <v>0.05</v>
      </c>
      <c r="H13" s="24"/>
      <c r="I13" s="2">
        <f>((G13/2)+1)^(0.166666666)-1</f>
        <v>0.004123915448614568</v>
      </c>
      <c r="J13" s="25">
        <f>+AA6</f>
        <v>975.9808171037321</v>
      </c>
      <c r="K13" s="26"/>
      <c r="L13" s="1"/>
      <c r="M13" s="18"/>
      <c r="S13" s="7">
        <f>PMT(F19,300,J9)*-1</f>
        <v>639.8066222289601</v>
      </c>
      <c r="T13" s="7">
        <f>PMT(I19,300,J9)*-1</f>
        <v>581.6049838843574</v>
      </c>
      <c r="U13" s="8">
        <f>(S13-T13)*6</f>
        <v>349.2098300676166</v>
      </c>
      <c r="V13" s="6"/>
      <c r="W13" s="8">
        <f>PV(F19,300-(6),S13)*-1</f>
        <v>99113.45055264144</v>
      </c>
      <c r="X13" s="8">
        <f>PV(I19,300-(6),T13)*-1</f>
        <v>98974.19430365322</v>
      </c>
      <c r="Z13" s="9">
        <f>+W13-X13</f>
        <v>139.2562489882257</v>
      </c>
      <c r="AA13" s="9">
        <f>+U13+Z13</f>
        <v>488.46607905584233</v>
      </c>
      <c r="AB13" s="6"/>
      <c r="AC13" s="6"/>
      <c r="AD13" s="6"/>
      <c r="AE13" s="6"/>
      <c r="AF13" s="6"/>
      <c r="AG13" s="6"/>
      <c r="AH13" s="6"/>
      <c r="AI13" s="6"/>
      <c r="AJ13" s="6"/>
      <c r="AK13" s="6"/>
      <c r="AL13" s="6"/>
      <c r="AM13" s="6"/>
      <c r="AN13" s="6"/>
      <c r="AO13" s="6"/>
      <c r="AP13" s="6"/>
      <c r="AQ13" s="6"/>
      <c r="AR13" s="6"/>
      <c r="AS13" s="6"/>
      <c r="AT13" s="6"/>
    </row>
    <row r="14" spans="2:46" ht="13.5" thickBot="1">
      <c r="B14" s="32" t="s">
        <v>10</v>
      </c>
      <c r="C14" s="33"/>
      <c r="D14" s="34">
        <v>0.06</v>
      </c>
      <c r="E14" s="35"/>
      <c r="F14" s="3">
        <f>((D14/2)+1)^(0.166666666)-1</f>
        <v>0.004938622011393834</v>
      </c>
      <c r="G14" s="23">
        <v>0.05</v>
      </c>
      <c r="H14" s="24"/>
      <c r="I14" s="2">
        <f>((G14/2)+1)^(0.166666666)-1</f>
        <v>0.004123915448614568</v>
      </c>
      <c r="J14" s="25">
        <f>+AA7</f>
        <v>2913.2704951547285</v>
      </c>
      <c r="K14" s="26"/>
      <c r="L14" s="1"/>
      <c r="M14" s="18"/>
      <c r="S14" s="7">
        <f>PMT(F20,300,J9)*-1</f>
        <v>639.8066222289601</v>
      </c>
      <c r="T14" s="7">
        <f>PMT(I20,300,J9)*-1</f>
        <v>581.6049838843574</v>
      </c>
      <c r="U14" s="8">
        <f>(S14-T14)*12</f>
        <v>698.4196601352332</v>
      </c>
      <c r="V14" s="6"/>
      <c r="W14" s="8">
        <f>PV(F20,300-(12),S14)*-1</f>
        <v>98200.30462197009</v>
      </c>
      <c r="X14" s="8">
        <f>PV(I20,300-(12),T14)*-1</f>
        <v>97922.7434650016</v>
      </c>
      <c r="Z14" s="9">
        <f>+W14-X14</f>
        <v>277.56115696849884</v>
      </c>
      <c r="AA14" s="9">
        <f>+U14+Z14</f>
        <v>975.9808171037321</v>
      </c>
      <c r="AB14" s="6"/>
      <c r="AC14" s="6"/>
      <c r="AD14" s="6"/>
      <c r="AE14" s="6"/>
      <c r="AF14" s="6"/>
      <c r="AG14" s="6"/>
      <c r="AH14" s="6"/>
      <c r="AI14" s="6"/>
      <c r="AJ14" s="6"/>
      <c r="AK14" s="6"/>
      <c r="AL14" s="6"/>
      <c r="AM14" s="6"/>
      <c r="AN14" s="6"/>
      <c r="AO14" s="6"/>
      <c r="AP14" s="6"/>
      <c r="AQ14" s="6"/>
      <c r="AR14" s="6"/>
      <c r="AS14" s="6"/>
      <c r="AT14" s="6"/>
    </row>
    <row r="15" spans="2:46" ht="13.5" thickBot="1">
      <c r="B15" s="32" t="s">
        <v>11</v>
      </c>
      <c r="C15" s="33"/>
      <c r="D15" s="34">
        <v>0.06</v>
      </c>
      <c r="E15" s="35"/>
      <c r="F15" s="3">
        <f>((D15/2)+1)^(0.166666666)-1</f>
        <v>0.004938622011393834</v>
      </c>
      <c r="G15" s="23">
        <v>0.05</v>
      </c>
      <c r="H15" s="24"/>
      <c r="I15" s="2">
        <f>((G15/2)+1)^(0.166666666)-1</f>
        <v>0.004123915448614568</v>
      </c>
      <c r="J15" s="25">
        <f>+AA8</f>
        <v>4821.295268680303</v>
      </c>
      <c r="K15" s="26"/>
      <c r="L15" s="1"/>
      <c r="M15" s="18"/>
      <c r="S15" s="7" t="e">
        <f>PMT(#REF!,300,J9)*-1</f>
        <v>#REF!</v>
      </c>
      <c r="T15" s="7" t="e">
        <f>PMT(#REF!,300,J9)*-1</f>
        <v>#REF!</v>
      </c>
      <c r="U15" s="8" t="e">
        <f>(S15-T15)*24</f>
        <v>#REF!</v>
      </c>
      <c r="V15" s="6"/>
      <c r="W15" s="8" t="e">
        <f>PV(#REF!,300-(24),S15)*-1</f>
        <v>#REF!</v>
      </c>
      <c r="X15" s="8" t="e">
        <f>PV(#REF!,300-(24),T15)*-1</f>
        <v>#REF!</v>
      </c>
      <c r="Z15" s="9" t="e">
        <f>+W15-X15</f>
        <v>#REF!</v>
      </c>
      <c r="AA15" s="9" t="e">
        <f>U15+Z15</f>
        <v>#REF!</v>
      </c>
      <c r="AB15" s="6"/>
      <c r="AC15" s="6"/>
      <c r="AD15" s="6"/>
      <c r="AE15" s="6"/>
      <c r="AF15" s="6"/>
      <c r="AG15" s="6"/>
      <c r="AH15" s="6"/>
      <c r="AI15" s="6"/>
      <c r="AJ15" s="6"/>
      <c r="AK15" s="6"/>
      <c r="AL15" s="6"/>
      <c r="AM15" s="6"/>
      <c r="AN15" s="6"/>
      <c r="AO15" s="6"/>
      <c r="AP15" s="6"/>
      <c r="AQ15" s="6"/>
      <c r="AR15" s="6"/>
      <c r="AS15" s="6"/>
      <c r="AT15" s="6"/>
    </row>
    <row r="16" spans="2:46" ht="13.5" thickBot="1">
      <c r="B16" s="32" t="s">
        <v>12</v>
      </c>
      <c r="C16" s="33"/>
      <c r="D16" s="34">
        <v>0.06</v>
      </c>
      <c r="E16" s="35"/>
      <c r="F16" s="3">
        <f>((D16/2)+1)^(0.166666666)-1</f>
        <v>0.004938622011393834</v>
      </c>
      <c r="G16" s="23">
        <v>0.05</v>
      </c>
      <c r="H16" s="24"/>
      <c r="I16" s="2">
        <f>((G16/2)+1)^(0.166666666)-1</f>
        <v>0.004123915448614568</v>
      </c>
      <c r="J16" s="25">
        <f>+AA9</f>
        <v>6686.302298710511</v>
      </c>
      <c r="K16" s="26"/>
      <c r="L16" s="1"/>
      <c r="M16" s="18"/>
      <c r="W16" s="6"/>
      <c r="X16" s="6"/>
      <c r="Y16" s="6"/>
      <c r="Z16" s="6"/>
      <c r="AA16" s="6"/>
      <c r="AB16" s="6"/>
      <c r="AC16" s="6"/>
      <c r="AD16" s="6"/>
      <c r="AE16" s="6"/>
      <c r="AF16" s="6"/>
      <c r="AG16" s="6"/>
      <c r="AH16" s="6"/>
      <c r="AI16" s="6"/>
      <c r="AJ16" s="6"/>
      <c r="AK16" s="6"/>
      <c r="AL16" s="6"/>
      <c r="AM16" s="6"/>
      <c r="AN16" s="6"/>
      <c r="AO16" s="6"/>
      <c r="AP16" s="6"/>
      <c r="AQ16" s="6"/>
      <c r="AR16" s="6"/>
      <c r="AS16" s="6"/>
      <c r="AT16" s="6"/>
    </row>
    <row r="17" spans="2:46" ht="13.5" thickBot="1">
      <c r="B17" s="32" t="s">
        <v>13</v>
      </c>
      <c r="C17" s="33"/>
      <c r="D17" s="34">
        <v>0.06</v>
      </c>
      <c r="E17" s="35"/>
      <c r="F17" s="3">
        <f>((D17/2)+1)^(0.166666666)-1</f>
        <v>0.004938622011393834</v>
      </c>
      <c r="G17" s="23">
        <v>0.05</v>
      </c>
      <c r="H17" s="24"/>
      <c r="I17" s="2">
        <f>((G17/2)+1)^(0.166666666)-1</f>
        <v>0.004123915448614568</v>
      </c>
      <c r="J17" s="25">
        <f>+AA10</f>
        <v>9366.136239858793</v>
      </c>
      <c r="K17" s="26"/>
      <c r="L17" s="1"/>
      <c r="M17" s="18"/>
      <c r="W17" s="6"/>
      <c r="X17" s="6"/>
      <c r="Y17" s="6"/>
      <c r="Z17" s="6"/>
      <c r="AA17" s="6"/>
      <c r="AB17" s="6"/>
      <c r="AC17" s="6"/>
      <c r="AD17" s="6"/>
      <c r="AE17" s="6"/>
      <c r="AF17" s="6"/>
      <c r="AG17" s="6"/>
      <c r="AH17" s="6"/>
      <c r="AI17" s="6"/>
      <c r="AJ17" s="6"/>
      <c r="AK17" s="6"/>
      <c r="AL17" s="6"/>
      <c r="AM17" s="6"/>
      <c r="AN17" s="6"/>
      <c r="AO17" s="6"/>
      <c r="AP17" s="6"/>
      <c r="AQ17" s="6"/>
      <c r="AR17" s="6"/>
      <c r="AS17" s="6"/>
      <c r="AT17" s="6"/>
    </row>
    <row r="18" spans="2:46" ht="13.5" thickBot="1">
      <c r="B18" s="30" t="s">
        <v>3</v>
      </c>
      <c r="C18" s="31"/>
      <c r="D18" s="1"/>
      <c r="E18" s="1"/>
      <c r="F18" s="2"/>
      <c r="G18" s="1"/>
      <c r="H18" s="1"/>
      <c r="I18" s="2"/>
      <c r="J18" s="1"/>
      <c r="K18" s="1"/>
      <c r="L18" s="1"/>
      <c r="M18" s="18"/>
      <c r="W18" s="6"/>
      <c r="X18" s="6"/>
      <c r="Y18" s="6"/>
      <c r="Z18" s="6"/>
      <c r="AA18" s="6"/>
      <c r="AB18" s="6"/>
      <c r="AC18" s="6"/>
      <c r="AD18" s="6"/>
      <c r="AE18" s="6"/>
      <c r="AF18" s="6"/>
      <c r="AG18" s="6"/>
      <c r="AH18" s="6"/>
      <c r="AI18" s="6"/>
      <c r="AJ18" s="6"/>
      <c r="AK18" s="6"/>
      <c r="AL18" s="6"/>
      <c r="AM18" s="6"/>
      <c r="AN18" s="6"/>
      <c r="AO18" s="6"/>
      <c r="AP18" s="6"/>
      <c r="AQ18" s="6"/>
      <c r="AR18" s="6"/>
      <c r="AS18" s="6"/>
      <c r="AT18" s="6"/>
    </row>
    <row r="19" spans="2:46" ht="13.5" thickBot="1">
      <c r="B19" s="32" t="s">
        <v>14</v>
      </c>
      <c r="C19" s="33"/>
      <c r="D19" s="34">
        <v>0.06</v>
      </c>
      <c r="E19" s="35"/>
      <c r="F19" s="4">
        <f>((D19/2)+1)^(0.166666666)-1</f>
        <v>0.004938622011393834</v>
      </c>
      <c r="G19" s="23">
        <v>0.05</v>
      </c>
      <c r="H19" s="24"/>
      <c r="I19" s="2">
        <f>((G19/2)+1)^(0.166666666)-1</f>
        <v>0.004123915448614568</v>
      </c>
      <c r="J19" s="25">
        <f>+AA13</f>
        <v>488.46607905584233</v>
      </c>
      <c r="K19" s="26"/>
      <c r="L19" s="1"/>
      <c r="M19" s="18"/>
      <c r="W19" s="6"/>
      <c r="X19" s="6"/>
      <c r="Y19" s="6"/>
      <c r="Z19" s="6"/>
      <c r="AA19" s="6"/>
      <c r="AB19" s="6"/>
      <c r="AC19" s="6"/>
      <c r="AD19" s="6"/>
      <c r="AE19" s="6"/>
      <c r="AF19" s="6"/>
      <c r="AG19" s="6"/>
      <c r="AH19" s="6"/>
      <c r="AI19" s="6"/>
      <c r="AJ19" s="6"/>
      <c r="AK19" s="6"/>
      <c r="AL19" s="6"/>
      <c r="AM19" s="6"/>
      <c r="AN19" s="6"/>
      <c r="AO19" s="6"/>
      <c r="AP19" s="6"/>
      <c r="AQ19" s="6"/>
      <c r="AR19" s="6"/>
      <c r="AS19" s="6"/>
      <c r="AT19" s="6"/>
    </row>
    <row r="20" spans="2:46" ht="13.5" thickBot="1">
      <c r="B20" s="32" t="s">
        <v>9</v>
      </c>
      <c r="C20" s="33"/>
      <c r="D20" s="34">
        <v>0.06</v>
      </c>
      <c r="E20" s="35"/>
      <c r="F20" s="4">
        <f>((D20/2)+1)^(0.166666666)-1</f>
        <v>0.004938622011393834</v>
      </c>
      <c r="G20" s="23">
        <v>0.05</v>
      </c>
      <c r="H20" s="24"/>
      <c r="I20" s="2">
        <f>((G20/2)+1)^(0.166666666)-1</f>
        <v>0.004123915448614568</v>
      </c>
      <c r="J20" s="25">
        <f>+AA14</f>
        <v>975.9808171037321</v>
      </c>
      <c r="K20" s="26"/>
      <c r="L20" s="1"/>
      <c r="M20" s="18"/>
      <c r="W20" s="6"/>
      <c r="X20" s="6"/>
      <c r="Y20" s="6"/>
      <c r="Z20" s="6"/>
      <c r="AA20" s="6"/>
      <c r="AB20" s="6"/>
      <c r="AC20" s="6"/>
      <c r="AD20" s="6"/>
      <c r="AE20" s="6"/>
      <c r="AF20" s="6"/>
      <c r="AG20" s="6"/>
      <c r="AH20" s="6"/>
      <c r="AI20" s="6"/>
      <c r="AJ20" s="6"/>
      <c r="AK20" s="6"/>
      <c r="AL20" s="6"/>
      <c r="AM20" s="6"/>
      <c r="AN20" s="6"/>
      <c r="AO20" s="6"/>
      <c r="AP20" s="6"/>
      <c r="AQ20" s="6"/>
      <c r="AR20" s="6"/>
      <c r="AS20" s="6"/>
      <c r="AT20" s="6"/>
    </row>
    <row r="21" spans="2:46" ht="12.75">
      <c r="B21" s="15"/>
      <c r="C21" s="1"/>
      <c r="D21" s="1"/>
      <c r="E21" s="1"/>
      <c r="F21" s="1"/>
      <c r="G21" s="1"/>
      <c r="H21" s="1"/>
      <c r="I21" s="1"/>
      <c r="J21" s="1"/>
      <c r="K21" s="1"/>
      <c r="L21" s="1"/>
      <c r="M21" s="18"/>
      <c r="W21" s="6"/>
      <c r="X21" s="6"/>
      <c r="Y21" s="6"/>
      <c r="Z21" s="6"/>
      <c r="AA21" s="6"/>
      <c r="AB21" s="6"/>
      <c r="AC21" s="6"/>
      <c r="AD21" s="6"/>
      <c r="AE21" s="6"/>
      <c r="AF21" s="6"/>
      <c r="AG21" s="6"/>
      <c r="AH21" s="6"/>
      <c r="AI21" s="6"/>
      <c r="AJ21" s="6"/>
      <c r="AK21" s="6"/>
      <c r="AL21" s="6"/>
      <c r="AM21" s="6"/>
      <c r="AN21" s="6"/>
      <c r="AO21" s="6"/>
      <c r="AP21" s="6"/>
      <c r="AQ21" s="6"/>
      <c r="AR21" s="6"/>
      <c r="AS21" s="6"/>
      <c r="AT21" s="6"/>
    </row>
    <row r="22" spans="2:46" ht="18">
      <c r="B22" s="39"/>
      <c r="C22" s="40"/>
      <c r="D22" s="40"/>
      <c r="E22" s="40"/>
      <c r="F22" s="40"/>
      <c r="G22" s="40"/>
      <c r="H22" s="40"/>
      <c r="I22" s="40"/>
      <c r="J22" s="40"/>
      <c r="K22" s="40"/>
      <c r="L22" s="40"/>
      <c r="M22" s="18"/>
      <c r="W22" s="6"/>
      <c r="X22" s="6"/>
      <c r="Y22" s="6"/>
      <c r="Z22" s="6"/>
      <c r="AA22" s="6"/>
      <c r="AB22" s="6"/>
      <c r="AC22" s="6"/>
      <c r="AD22" s="6"/>
      <c r="AE22" s="6"/>
      <c r="AF22" s="6"/>
      <c r="AG22" s="6"/>
      <c r="AH22" s="6"/>
      <c r="AI22" s="6"/>
      <c r="AJ22" s="6"/>
      <c r="AK22" s="6"/>
      <c r="AL22" s="6"/>
      <c r="AM22" s="6"/>
      <c r="AN22" s="6"/>
      <c r="AO22" s="6"/>
      <c r="AP22" s="6"/>
      <c r="AQ22" s="6"/>
      <c r="AR22" s="6"/>
      <c r="AS22" s="6"/>
      <c r="AT22" s="6"/>
    </row>
    <row r="23" spans="2:46" ht="12.75" customHeight="1">
      <c r="B23" s="37"/>
      <c r="C23" s="38"/>
      <c r="D23" s="38"/>
      <c r="E23" s="38"/>
      <c r="F23" s="38"/>
      <c r="G23" s="38"/>
      <c r="H23" s="38"/>
      <c r="I23" s="38"/>
      <c r="J23" s="38"/>
      <c r="K23" s="38"/>
      <c r="L23" s="38"/>
      <c r="M23" s="18"/>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row>
    <row r="24" spans="2:46" ht="19.5" customHeight="1">
      <c r="B24" s="37"/>
      <c r="C24" s="38"/>
      <c r="D24" s="38"/>
      <c r="E24" s="38"/>
      <c r="F24" s="38"/>
      <c r="G24" s="38"/>
      <c r="H24" s="38"/>
      <c r="I24" s="38"/>
      <c r="J24" s="38"/>
      <c r="K24" s="38"/>
      <c r="L24" s="38"/>
      <c r="M24" s="18"/>
      <c r="N24" s="5"/>
      <c r="O24" s="5"/>
      <c r="P24" s="5"/>
      <c r="Q24" s="5"/>
      <c r="R24" s="5"/>
      <c r="S24" s="5"/>
      <c r="T24" s="5"/>
      <c r="U24" s="5"/>
      <c r="V24" s="5"/>
      <c r="W24" s="6"/>
      <c r="X24" s="6"/>
      <c r="Y24" s="6"/>
      <c r="Z24" s="6"/>
      <c r="AA24" s="6"/>
      <c r="AB24" s="6"/>
      <c r="AC24" s="6"/>
      <c r="AD24" s="6"/>
      <c r="AE24" s="6"/>
      <c r="AF24" s="6"/>
      <c r="AG24" s="6"/>
      <c r="AH24" s="6"/>
      <c r="AI24" s="6"/>
      <c r="AJ24" s="6"/>
      <c r="AK24" s="6"/>
      <c r="AL24" s="6"/>
      <c r="AM24" s="6"/>
      <c r="AN24" s="6"/>
      <c r="AO24" s="6"/>
      <c r="AP24" s="6"/>
      <c r="AQ24" s="6"/>
      <c r="AR24" s="6"/>
      <c r="AS24" s="6"/>
      <c r="AT24" s="6"/>
    </row>
    <row r="25" spans="2:46" ht="12.75">
      <c r="B25" s="37"/>
      <c r="C25" s="38"/>
      <c r="D25" s="38"/>
      <c r="E25" s="38"/>
      <c r="F25" s="38"/>
      <c r="G25" s="38"/>
      <c r="H25" s="38"/>
      <c r="I25" s="38"/>
      <c r="J25" s="38"/>
      <c r="K25" s="38"/>
      <c r="L25" s="38"/>
      <c r="M25" s="1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row>
    <row r="26" spans="2:28" ht="13.5" thickBot="1">
      <c r="B26" s="19"/>
      <c r="C26" s="20"/>
      <c r="D26" s="20"/>
      <c r="E26" s="20"/>
      <c r="F26" s="20"/>
      <c r="G26" s="20"/>
      <c r="H26" s="20"/>
      <c r="I26" s="20"/>
      <c r="J26" s="20"/>
      <c r="K26" s="20"/>
      <c r="L26" s="20"/>
      <c r="M26" s="21"/>
      <c r="N26" s="5"/>
      <c r="O26" s="5"/>
      <c r="P26" s="5"/>
      <c r="Q26" s="5"/>
      <c r="R26" s="5"/>
      <c r="S26" s="5"/>
      <c r="T26" s="5"/>
      <c r="U26" s="5"/>
      <c r="V26" s="5"/>
      <c r="W26" s="5"/>
      <c r="X26" s="5"/>
      <c r="Y26" s="5"/>
      <c r="Z26" s="5"/>
      <c r="AA26" s="5"/>
      <c r="AB26" s="5"/>
    </row>
    <row r="27" spans="14:28" ht="12.75">
      <c r="N27" s="5"/>
      <c r="O27" s="5"/>
      <c r="P27" s="5"/>
      <c r="Q27" s="5"/>
      <c r="R27" s="5"/>
      <c r="S27" s="5"/>
      <c r="T27" s="5"/>
      <c r="U27" s="5"/>
      <c r="V27" s="5"/>
      <c r="W27" s="5"/>
      <c r="X27" s="5"/>
      <c r="Y27" s="5"/>
      <c r="Z27" s="5"/>
      <c r="AA27" s="5"/>
      <c r="AB27" s="5"/>
    </row>
    <row r="30" ht="4.5" customHeight="1"/>
  </sheetData>
  <sheetProtection password="999B" sheet="1" objects="1" scenarios="1" selectLockedCells="1"/>
  <mergeCells count="39">
    <mergeCell ref="I3:L3"/>
    <mergeCell ref="B25:L25"/>
    <mergeCell ref="B22:L22"/>
    <mergeCell ref="B23:L23"/>
    <mergeCell ref="B24:L24"/>
    <mergeCell ref="G19:H19"/>
    <mergeCell ref="G20:H20"/>
    <mergeCell ref="J9:K9"/>
    <mergeCell ref="J19:K19"/>
    <mergeCell ref="J20:K20"/>
    <mergeCell ref="J14:K14"/>
    <mergeCell ref="J15:K15"/>
    <mergeCell ref="J16:K16"/>
    <mergeCell ref="J17:K17"/>
    <mergeCell ref="G14:H14"/>
    <mergeCell ref="G15:H15"/>
    <mergeCell ref="G16:H16"/>
    <mergeCell ref="G17:H17"/>
    <mergeCell ref="B20:C20"/>
    <mergeCell ref="D13:E13"/>
    <mergeCell ref="D14:E14"/>
    <mergeCell ref="D15:E15"/>
    <mergeCell ref="D16:E16"/>
    <mergeCell ref="D17:E17"/>
    <mergeCell ref="D19:E19"/>
    <mergeCell ref="D20:E20"/>
    <mergeCell ref="B18:C18"/>
    <mergeCell ref="B12:C12"/>
    <mergeCell ref="B19:C19"/>
    <mergeCell ref="B14:C14"/>
    <mergeCell ref="B15:C15"/>
    <mergeCell ref="B16:C16"/>
    <mergeCell ref="B17:C17"/>
    <mergeCell ref="B13:C13"/>
    <mergeCell ref="G13:H13"/>
    <mergeCell ref="J13:K13"/>
    <mergeCell ref="D11:E11"/>
    <mergeCell ref="G11:H11"/>
    <mergeCell ref="J11:K11"/>
  </mergeCells>
  <hyperlinks>
    <hyperlink ref="G11:H11" r:id="rId1" display="VERICO Rates"/>
    <hyperlink ref="D11:E11" r:id="rId2" display="Bank Posted Rates"/>
  </hyperlinks>
  <printOptions horizontalCentered="1"/>
  <pageMargins left="0.15748031496062992" right="0.15748031496062992" top="0.984251968503937" bottom="0.984251968503937" header="0.5118110236220472" footer="0.5118110236220472"/>
  <pageSetup horizontalDpi="600" verticalDpi="600" orientation="portrait"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CENTURY 21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Byron Armstrong</cp:lastModifiedBy>
  <cp:lastPrinted>2003-10-30T14:01:43Z</cp:lastPrinted>
  <dcterms:created xsi:type="dcterms:W3CDTF">2003-10-27T16:37:04Z</dcterms:created>
  <dcterms:modified xsi:type="dcterms:W3CDTF">2008-01-11T19:16:43Z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2024120579</vt:i4>
  </property>
  <property fmtid="{D5CDD505-2E9C-101B-9397-08002B2CF9AE}" pid="3" name="_EmailSubject">
    <vt:lpwstr>calcs</vt:lpwstr>
  </property>
  <property fmtid="{D5CDD505-2E9C-101B-9397-08002B2CF9AE}" pid="4" name="_AuthorEmail">
    <vt:lpwstr>j_kelly@telus.net</vt:lpwstr>
  </property>
  <property fmtid="{D5CDD505-2E9C-101B-9397-08002B2CF9AE}" pid="5" name="_AuthorEmailDisplayName">
    <vt:lpwstr>John Kelly</vt:lpwstr>
  </property>
  <property fmtid="{D5CDD505-2E9C-101B-9397-08002B2CF9AE}" pid="6" name="_ReviewingToolsShownOnce">
    <vt:lpwstr/>
  </property>
</Properties>
</file>